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Расчеты в прогнозных ценах (корр. 2025)\2025 год\"/>
    </mc:Choice>
  </mc:AlternateContent>
  <xr:revisionPtr revIDLastSave="0" documentId="13_ncr:1_{EDE204D5-29B9-4F58-BD55-70155ABC04AB}" xr6:coauthVersionLast="47" xr6:coauthVersionMax="47" xr10:uidLastSave="{00000000-0000-0000-0000-000000000000}"/>
  <bookViews>
    <workbookView xWindow="-120" yWindow="-120" windowWidth="29040" windowHeight="15840" tabRatio="1000" activeTab="1" xr2:uid="{00000000-000D-0000-FFFF-FFFF00000000}"/>
  </bookViews>
  <sheets>
    <sheet name="ВЛ-10 кВ 19-21" sheetId="23" r:id="rId1"/>
    <sheet name="КЛ-10 кВ Л-19-21" sheetId="24" r:id="rId2"/>
  </sheets>
  <definedNames>
    <definedName name="_xlnm.Print_Area" localSheetId="0">'ВЛ-10 кВ 19-21'!$A$1:$I$43</definedName>
    <definedName name="_xlnm.Print_Area" localSheetId="1">'КЛ-10 кВ Л-19-21'!$A$1:$L$43</definedName>
  </definedNames>
  <calcPr calcId="191029"/>
</workbook>
</file>

<file path=xl/calcChain.xml><?xml version="1.0" encoding="utf-8"?>
<calcChain xmlns="http://schemas.openxmlformats.org/spreadsheetml/2006/main">
  <c r="E41" i="24" l="1"/>
  <c r="J18" i="24"/>
  <c r="J19" i="24"/>
  <c r="G22" i="24"/>
  <c r="H22" i="24" s="1"/>
  <c r="E33" i="24" s="1"/>
  <c r="G32" i="24"/>
  <c r="G31" i="24"/>
  <c r="G30" i="24"/>
  <c r="G29" i="24"/>
  <c r="G28" i="24"/>
  <c r="G27" i="24"/>
  <c r="G26" i="24"/>
  <c r="G25" i="24"/>
  <c r="G24" i="24"/>
  <c r="G23" i="24"/>
  <c r="L18" i="24"/>
  <c r="L19" i="24" s="1"/>
  <c r="K18" i="24"/>
  <c r="K19" i="24" s="1"/>
  <c r="I18" i="24"/>
  <c r="I19" i="24" s="1"/>
  <c r="H18" i="24"/>
  <c r="H19" i="24" s="1"/>
  <c r="G18" i="24"/>
  <c r="G19" i="24" s="1"/>
  <c r="F18" i="24"/>
  <c r="F19" i="24" s="1"/>
  <c r="E18" i="24"/>
  <c r="E19" i="24" s="1"/>
  <c r="E20" i="24" s="1"/>
  <c r="E43" i="24" l="1"/>
  <c r="E42" i="24"/>
  <c r="H36" i="23" l="1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19" i="23"/>
  <c r="H17" i="23"/>
  <c r="H20" i="23" s="1"/>
  <c r="H22" i="23" s="1"/>
  <c r="H29" i="23" s="1"/>
  <c r="H37" i="23" s="1"/>
  <c r="G17" i="23"/>
  <c r="G37" i="23" l="1"/>
  <c r="J40" i="24" s="1"/>
  <c r="H38" i="23"/>
  <c r="H39" i="23" s="1"/>
  <c r="G26" i="23"/>
  <c r="G39" i="23" l="1"/>
  <c r="G38" i="23" s="1"/>
</calcChain>
</file>

<file path=xl/sharedStrings.xml><?xml version="1.0" encoding="utf-8"?>
<sst xmlns="http://schemas.openxmlformats.org/spreadsheetml/2006/main" count="104" uniqueCount="80">
  <si>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</si>
  <si>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</si>
  <si>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</si>
  <si>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</si>
  <si>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</si>
  <si>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</si>
  <si>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</si>
  <si>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</si>
  <si>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</si>
  <si>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</si>
  <si>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</si>
  <si>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</si>
  <si>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</si>
  <si>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</si>
  <si>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</si>
  <si>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</si>
  <si>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</si>
  <si>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</si>
  <si>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</si>
  <si>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</si>
  <si>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</si>
  <si>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</si>
  <si>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</si>
  <si>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</si>
  <si>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</si>
  <si>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</si>
  <si>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</si>
  <si>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</si>
  <si>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</si>
  <si>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</si>
  <si>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</si>
  <si>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</si>
  <si>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</si>
  <si>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K_2303_ГОРСЕТЬ</t>
  </si>
  <si>
    <t>Год реконструкции 2025</t>
  </si>
  <si>
    <t>Реконструкция ВЛ-10 кВ Л 19-21  от ул. Магистральная протяженность по трассе 2,120 км (замена деревянных опор на ж/б опоры, голого провода на СИП 3, увеличение сечения провода)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</si>
  <si>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</si>
  <si>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</si>
  <si>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</si>
  <si>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</si>
  <si>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</si>
  <si>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</si>
  <si>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</si>
  <si>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</si>
  <si>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</si>
  <si>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</si>
  <si>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</si>
  <si>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</si>
  <si>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</si>
  <si>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</si>
  <si>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</si>
  <si>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</si>
  <si>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</si>
  <si>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</si>
  <si>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</si>
  <si>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</si>
  <si>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</si>
  <si>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</si>
  <si>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</si>
  <si>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</si>
  <si>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</si>
  <si>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</si>
  <si>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</si>
  <si>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</si>
  <si>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</si>
  <si>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</si>
  <si>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</si>
  <si>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</si>
  <si>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</si>
  <si>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</si>
  <si>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</si>
  <si>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</si>
  <si>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</si>
  <si>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</si>
  <si>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</si>
  <si>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</si>
  <si>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</si>
  <si>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</si>
  <si>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 xml:space="preserve">(на 01.01.2023 )тыс. руб </t>
  </si>
  <si>
    <t>Итого по ВЛ и КЛ по трассе 2,060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</si>
</sst>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104">
    <xf numFmtId="0" fontId="0" fillId="0" borderId="0" xfId="0"/>
    <xf numFmtId="0" fontId="9" fillId="0" borderId="0" xfId="0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10" fillId="0" borderId="0" xfId="0" applyFont="1"/>
    <xf numFmtId="2" fontId="0" fillId="0" borderId="1" xfId="0" applyNumberFormat="1" applyBorder="1"/>
    <xf numFmtId="1" fontId="0" fillId="0" borderId="1" xfId="0" applyNumberFormat="1" applyBorder="1"/>
    <xf numFmtId="0" fontId="0" fillId="0" borderId="4" xfId="0" applyBorder="1"/>
    <xf numFmtId="164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1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vertical="center"/>
    </xf>
    <xf numFmtId="2" fontId="0" fillId="0" borderId="12" xfId="0" applyNumberFormat="1" applyBorder="1" applyAlignment="1">
      <alignment vertical="center"/>
    </xf>
    <xf numFmtId="0" fontId="3" fillId="0" borderId="1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0" xfId="0" applyFont="1" applyAlignment="1">
      <alignment horizontal="justify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49" fontId="15" fillId="0" borderId="13" xfId="0" applyNumberFormat="1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 wrapText="1"/>
    </xf>
    <xf numFmtId="4" fontId="15" fillId="0" borderId="2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2" borderId="0" xfId="0" applyFill="1"/>
    <xf numFmtId="2" fontId="0" fillId="2" borderId="0" xfId="0" applyNumberFormat="1" applyFill="1"/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49"/>
  <sheetViews>
    <sheetView view="pageBreakPreview" topLeftCell="A10" zoomScale="85" zoomScaleNormal="100" zoomScaleSheetLayoutView="85" workbookViewId="0">
      <selection activeCell="L32" sqref="L32"/>
    </sheetView>
  </sheetViews>
  <sheetFormatPr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0" max="11" width="9.140625" customWidth="1"/>
  </cols>
  <sheetData>
    <row r="1" spans="1:12" ht="15.75" x14ac:dyDescent="0.25">
      <c r="C1" s="64" t="s">
        <v>34</v>
      </c>
      <c r="D1" s="64"/>
      <c r="E1" s="64"/>
      <c r="F1" s="64"/>
      <c r="G1" s="64"/>
      <c r="H1" s="64"/>
      <c r="I1" s="64"/>
      <c r="J1" s="1"/>
    </row>
    <row r="2" spans="1:12" ht="18.75" x14ac:dyDescent="0.3">
      <c r="C2" s="65" t="s">
        <v>10</v>
      </c>
      <c r="D2" s="65"/>
      <c r="E2" s="65"/>
      <c r="F2" s="65"/>
      <c r="G2" s="65"/>
      <c r="H2" s="65"/>
      <c r="I2" s="65"/>
    </row>
    <row r="4" spans="1:12" x14ac:dyDescent="0.25">
      <c r="A4" s="2"/>
      <c r="B4" s="67" t="s">
        <v>0</v>
      </c>
      <c r="C4" s="67"/>
      <c r="D4" s="67"/>
      <c r="E4" s="67"/>
      <c r="F4" s="67"/>
      <c r="G4" s="67"/>
      <c r="H4" s="67"/>
      <c r="I4" s="67"/>
      <c r="J4" s="2"/>
    </row>
    <row r="5" spans="1:12" x14ac:dyDescent="0.25">
      <c r="C5" s="55" t="s">
        <v>2</v>
      </c>
      <c r="D5" s="55"/>
      <c r="E5" s="55"/>
      <c r="F5" s="55"/>
      <c r="G5" s="55"/>
      <c r="H5" s="55"/>
      <c r="I5" s="55"/>
    </row>
    <row r="7" spans="1:12" x14ac:dyDescent="0.25">
      <c r="E7" s="3" t="s">
        <v>33</v>
      </c>
    </row>
    <row r="8" spans="1:12" x14ac:dyDescent="0.25">
      <c r="D8" t="s">
        <v>1</v>
      </c>
    </row>
    <row r="10" spans="1:12" ht="44.25" customHeight="1" x14ac:dyDescent="0.25">
      <c r="B10" s="66" t="s">
        <v>35</v>
      </c>
      <c r="C10" s="66"/>
      <c r="D10" s="66"/>
      <c r="E10" s="66"/>
      <c r="F10" s="66"/>
      <c r="G10" s="66"/>
      <c r="H10" s="66"/>
      <c r="I10" s="66"/>
      <c r="J10" s="4"/>
    </row>
    <row r="11" spans="1:12" x14ac:dyDescent="0.25">
      <c r="C11" s="55" t="s">
        <v>3</v>
      </c>
      <c r="D11" s="55"/>
      <c r="E11" s="55"/>
      <c r="F11" s="55"/>
      <c r="G11" s="55"/>
      <c r="H11" s="55"/>
      <c r="I11" s="55"/>
    </row>
    <row r="12" spans="1:12" x14ac:dyDescent="0.25">
      <c r="C12" s="5"/>
      <c r="D12" s="5"/>
      <c r="E12" s="5"/>
      <c r="F12" s="5"/>
      <c r="G12" s="5"/>
      <c r="H12" s="5"/>
      <c r="I12" s="5"/>
    </row>
    <row r="13" spans="1:12" ht="15.75" x14ac:dyDescent="0.25">
      <c r="C13" s="56" t="s">
        <v>4</v>
      </c>
      <c r="D13" s="57"/>
      <c r="E13" s="58"/>
      <c r="F13" s="6"/>
      <c r="G13" s="62"/>
      <c r="H13" s="63"/>
    </row>
    <row r="14" spans="1:12" ht="15.75" x14ac:dyDescent="0.25">
      <c r="C14" s="59"/>
      <c r="D14" s="60"/>
      <c r="E14" s="61"/>
      <c r="F14" s="7"/>
      <c r="G14" s="8" t="s">
        <v>6</v>
      </c>
      <c r="H14" s="9" t="s">
        <v>7</v>
      </c>
      <c r="K14" s="10" t="s">
        <v>11</v>
      </c>
    </row>
    <row r="15" spans="1:12" ht="30" customHeight="1" x14ac:dyDescent="0.25">
      <c r="C15" s="51" t="s">
        <v>12</v>
      </c>
      <c r="D15" s="51"/>
      <c r="E15" s="51"/>
      <c r="F15" s="6"/>
      <c r="G15" s="6">
        <v>1929.53</v>
      </c>
      <c r="H15" s="6">
        <v>3054.93</v>
      </c>
      <c r="K15" s="6" t="s">
        <v>13</v>
      </c>
      <c r="L15" s="6" t="s">
        <v>14</v>
      </c>
    </row>
    <row r="16" spans="1:12" ht="42.75" customHeight="1" x14ac:dyDescent="0.25">
      <c r="C16" s="50" t="s">
        <v>15</v>
      </c>
      <c r="D16" s="51"/>
      <c r="E16" s="51"/>
      <c r="F16" s="6"/>
      <c r="G16" s="11">
        <v>2.0499999999999998</v>
      </c>
      <c r="H16" s="11">
        <v>1.82</v>
      </c>
      <c r="K16" s="6">
        <v>35</v>
      </c>
      <c r="L16" s="6">
        <v>1487.23</v>
      </c>
    </row>
    <row r="17" spans="3:19" x14ac:dyDescent="0.25">
      <c r="C17" s="52" t="s">
        <v>16</v>
      </c>
      <c r="D17" s="53"/>
      <c r="E17" s="53"/>
      <c r="F17" s="54"/>
      <c r="G17" s="11">
        <f>G15*G16</f>
        <v>3955.5364999999997</v>
      </c>
      <c r="H17" s="12">
        <f>H15*H16</f>
        <v>5559.9726000000001</v>
      </c>
      <c r="K17" s="6">
        <v>50</v>
      </c>
      <c r="L17" s="6">
        <v>1502.12</v>
      </c>
      <c r="N17" t="s">
        <v>17</v>
      </c>
      <c r="O17" t="s">
        <v>18</v>
      </c>
    </row>
    <row r="18" spans="3:19" ht="28.5" customHeight="1" x14ac:dyDescent="0.25">
      <c r="C18" s="50" t="s">
        <v>19</v>
      </c>
      <c r="D18" s="51"/>
      <c r="E18" s="51"/>
      <c r="F18" s="6">
        <v>1.0900000000000001</v>
      </c>
      <c r="G18" s="11">
        <v>1262.83</v>
      </c>
      <c r="H18" s="6">
        <v>1421.78</v>
      </c>
      <c r="K18" s="6">
        <v>70</v>
      </c>
      <c r="L18" s="6">
        <v>1529.52</v>
      </c>
      <c r="N18" s="49" t="s">
        <v>20</v>
      </c>
      <c r="O18" s="49"/>
      <c r="P18" s="49"/>
      <c r="Q18" s="49"/>
      <c r="R18" s="49"/>
      <c r="S18" s="6">
        <v>1.2</v>
      </c>
    </row>
    <row r="19" spans="3:19" ht="29.25" customHeight="1" x14ac:dyDescent="0.25">
      <c r="C19" s="50" t="s">
        <v>21</v>
      </c>
      <c r="D19" s="51"/>
      <c r="E19" s="51"/>
      <c r="F19" s="13">
        <v>1.07</v>
      </c>
      <c r="G19" s="11">
        <f>L18</f>
        <v>1529.52</v>
      </c>
      <c r="H19" s="6"/>
      <c r="K19" s="6">
        <v>95</v>
      </c>
      <c r="L19" s="6">
        <v>1562.5</v>
      </c>
      <c r="N19" s="49" t="s">
        <v>22</v>
      </c>
      <c r="O19" s="49"/>
      <c r="P19" s="49"/>
      <c r="Q19" s="49"/>
      <c r="R19" s="49"/>
      <c r="S19" s="6">
        <v>1.5</v>
      </c>
    </row>
    <row r="20" spans="3:19" x14ac:dyDescent="0.25">
      <c r="C20" s="52" t="s">
        <v>16</v>
      </c>
      <c r="D20" s="53"/>
      <c r="E20" s="53"/>
      <c r="F20" s="54"/>
      <c r="G20" s="11">
        <f>G18*F18+G19*F19</f>
        <v>3013.0711000000001</v>
      </c>
      <c r="H20" s="12">
        <f>H17+H18+H19</f>
        <v>6981.7525999999998</v>
      </c>
      <c r="I20" s="15"/>
      <c r="N20" s="49" t="s">
        <v>23</v>
      </c>
      <c r="O20" s="49"/>
      <c r="P20" s="49"/>
      <c r="Q20" s="49"/>
      <c r="R20" s="49"/>
      <c r="S20" s="6">
        <v>2.99</v>
      </c>
    </row>
    <row r="21" spans="3:19" ht="15" customHeight="1" x14ac:dyDescent="0.25">
      <c r="C21" s="51" t="s">
        <v>8</v>
      </c>
      <c r="D21" s="51"/>
      <c r="E21" s="51"/>
      <c r="F21" s="6"/>
      <c r="G21" s="14">
        <v>1.2569999999999999</v>
      </c>
      <c r="H21" s="6"/>
      <c r="J21">
        <v>2.286</v>
      </c>
    </row>
    <row r="22" spans="3:19" x14ac:dyDescent="0.25">
      <c r="C22" s="52" t="s">
        <v>16</v>
      </c>
      <c r="D22" s="53"/>
      <c r="E22" s="53"/>
      <c r="F22" s="54"/>
      <c r="G22" s="11">
        <f>(G20+G17)*G21</f>
        <v>8759.5397531999988</v>
      </c>
      <c r="H22" s="12">
        <f>H20*H21</f>
        <v>0</v>
      </c>
      <c r="I22" s="15"/>
    </row>
    <row r="23" spans="3:19" ht="15" customHeight="1" x14ac:dyDescent="0.25">
      <c r="C23" s="68" t="s">
        <v>5</v>
      </c>
      <c r="D23" s="69"/>
      <c r="E23" s="69"/>
      <c r="F23" s="13"/>
      <c r="G23" s="12">
        <f>G21*1000/35</f>
        <v>35.914285714285711</v>
      </c>
      <c r="H23" s="12">
        <f>G23</f>
        <v>35.914285714285711</v>
      </c>
    </row>
    <row r="24" spans="3:19" ht="28.5" customHeight="1" x14ac:dyDescent="0.25">
      <c r="C24" s="50" t="s">
        <v>24</v>
      </c>
      <c r="D24" s="51"/>
      <c r="E24" s="51"/>
      <c r="F24" s="13">
        <v>1.07</v>
      </c>
      <c r="G24" s="11">
        <v>4.95</v>
      </c>
      <c r="H24" s="6">
        <v>4.95</v>
      </c>
      <c r="L24" t="s">
        <v>25</v>
      </c>
    </row>
    <row r="25" spans="3:19" ht="31.5" customHeight="1" x14ac:dyDescent="0.25">
      <c r="C25" s="50" t="s">
        <v>26</v>
      </c>
      <c r="D25" s="51"/>
      <c r="E25" s="51"/>
      <c r="F25" s="13">
        <v>1.07</v>
      </c>
      <c r="G25" s="11">
        <v>12.24</v>
      </c>
      <c r="H25" s="6">
        <v>12.24</v>
      </c>
    </row>
    <row r="26" spans="3:19" x14ac:dyDescent="0.25">
      <c r="C26" s="52" t="s">
        <v>16</v>
      </c>
      <c r="D26" s="53"/>
      <c r="E26" s="53"/>
      <c r="F26" s="54"/>
      <c r="G26" s="11">
        <f>(G24+G25)*F24*G23</f>
        <v>660.5822314285715</v>
      </c>
      <c r="H26" s="12">
        <f>(H24+H25)*H23</f>
        <v>617.36657142857143</v>
      </c>
    </row>
    <row r="27" spans="3:19" ht="30" customHeight="1" x14ac:dyDescent="0.25">
      <c r="C27" s="50" t="s">
        <v>27</v>
      </c>
      <c r="D27" s="51"/>
      <c r="E27" s="51"/>
      <c r="F27" s="13">
        <v>514.42999999999995</v>
      </c>
      <c r="G27" s="12"/>
      <c r="H27" s="6"/>
    </row>
    <row r="28" spans="3:19" ht="27.75" customHeight="1" x14ac:dyDescent="0.25">
      <c r="C28" s="50" t="s">
        <v>28</v>
      </c>
      <c r="D28" s="51"/>
      <c r="E28" s="51"/>
      <c r="F28" s="13">
        <v>11.91</v>
      </c>
      <c r="G28" s="12"/>
      <c r="H28" s="12">
        <f>5000*11.91/100</f>
        <v>595.5</v>
      </c>
    </row>
    <row r="29" spans="3:19" x14ac:dyDescent="0.25">
      <c r="C29" s="52" t="s">
        <v>16</v>
      </c>
      <c r="D29" s="53"/>
      <c r="E29" s="53"/>
      <c r="F29" s="54"/>
      <c r="G29" s="11">
        <f>G22+G27+G28</f>
        <v>8759.5397531999988</v>
      </c>
      <c r="H29" s="12">
        <f>H22+H26+H27+H28</f>
        <v>1212.8665714285714</v>
      </c>
      <c r="I29" s="15"/>
    </row>
    <row r="30" spans="3:19" ht="15" customHeight="1" x14ac:dyDescent="0.25">
      <c r="C30" s="70" t="s">
        <v>29</v>
      </c>
      <c r="D30" s="71"/>
      <c r="E30" s="71"/>
      <c r="F30" s="6">
        <v>2024</v>
      </c>
      <c r="G30" s="14">
        <v>1.0740000000000001</v>
      </c>
      <c r="H30" s="14">
        <f>G30</f>
        <v>1.0740000000000001</v>
      </c>
    </row>
    <row r="31" spans="3:19" x14ac:dyDescent="0.25">
      <c r="C31" s="72"/>
      <c r="D31" s="73"/>
      <c r="E31" s="73"/>
      <c r="F31" s="6">
        <v>2025</v>
      </c>
      <c r="G31" s="14">
        <v>1.0609999999999999</v>
      </c>
      <c r="H31" s="14">
        <f t="shared" ref="H31:H36" si="0">G31</f>
        <v>1.0609999999999999</v>
      </c>
    </row>
    <row r="32" spans="3:19" x14ac:dyDescent="0.25">
      <c r="C32" s="72"/>
      <c r="D32" s="73"/>
      <c r="E32" s="73"/>
      <c r="F32" s="6">
        <v>2026</v>
      </c>
      <c r="G32" s="14">
        <v>1.0529999999999999</v>
      </c>
      <c r="H32" s="14">
        <f t="shared" si="0"/>
        <v>1.0529999999999999</v>
      </c>
    </row>
    <row r="33" spans="3:11" x14ac:dyDescent="0.25">
      <c r="C33" s="72"/>
      <c r="D33" s="73"/>
      <c r="E33" s="73"/>
      <c r="F33" s="6">
        <v>2027</v>
      </c>
      <c r="G33" s="14">
        <v>1.0449999999999999</v>
      </c>
      <c r="H33" s="14">
        <f t="shared" si="0"/>
        <v>1.0449999999999999</v>
      </c>
    </row>
    <row r="34" spans="3:11" x14ac:dyDescent="0.25">
      <c r="C34" s="72"/>
      <c r="D34" s="73"/>
      <c r="E34" s="73"/>
      <c r="F34" s="6">
        <v>2028</v>
      </c>
      <c r="G34" s="14">
        <v>1.0449999999999999</v>
      </c>
      <c r="H34" s="14">
        <f t="shared" si="0"/>
        <v>1.0449999999999999</v>
      </c>
    </row>
    <row r="35" spans="3:11" x14ac:dyDescent="0.25">
      <c r="C35" s="72"/>
      <c r="D35" s="73"/>
      <c r="E35" s="73"/>
      <c r="F35" s="6">
        <v>2029</v>
      </c>
      <c r="G35" s="14">
        <v>1.0449999999999999</v>
      </c>
      <c r="H35" s="14">
        <f t="shared" si="0"/>
        <v>1.0449999999999999</v>
      </c>
    </row>
    <row r="36" spans="3:11" x14ac:dyDescent="0.25">
      <c r="C36" s="74"/>
      <c r="D36" s="75"/>
      <c r="E36" s="75"/>
      <c r="F36" s="6">
        <v>2030</v>
      </c>
      <c r="G36" s="14">
        <v>1.0449999999999999</v>
      </c>
      <c r="H36" s="14">
        <f t="shared" si="0"/>
        <v>1.0449999999999999</v>
      </c>
    </row>
    <row r="37" spans="3:11" x14ac:dyDescent="0.25">
      <c r="C37" s="76" t="s">
        <v>30</v>
      </c>
      <c r="D37" s="77"/>
      <c r="E37" s="77"/>
      <c r="F37" s="78"/>
      <c r="G37" s="11">
        <f>G29*G30*G31</f>
        <v>9981.6181823279421</v>
      </c>
      <c r="H37" s="12">
        <f>H29*H30*H31*H32</f>
        <v>1455.3285955034246</v>
      </c>
      <c r="I37" s="15"/>
      <c r="K37" s="15"/>
    </row>
    <row r="38" spans="3:11" x14ac:dyDescent="0.25">
      <c r="C38" s="76" t="s">
        <v>31</v>
      </c>
      <c r="D38" s="77"/>
      <c r="E38" s="77"/>
      <c r="F38" s="78"/>
      <c r="G38" s="11">
        <f>G39-G37</f>
        <v>1996.3236364655877</v>
      </c>
      <c r="H38" s="12">
        <f>H37*20/100</f>
        <v>291.06571910068493</v>
      </c>
      <c r="I38" s="15"/>
    </row>
    <row r="39" spans="3:11" x14ac:dyDescent="0.25">
      <c r="C39" s="76" t="s">
        <v>32</v>
      </c>
      <c r="D39" s="77"/>
      <c r="E39" s="77"/>
      <c r="F39" s="78"/>
      <c r="G39" s="11">
        <f>G37*1.2</f>
        <v>11977.94181879353</v>
      </c>
      <c r="H39" s="12">
        <f>H37+H38</f>
        <v>1746.3943146041095</v>
      </c>
    </row>
    <row r="40" spans="3:11" x14ac:dyDescent="0.25">
      <c r="C40" s="16"/>
      <c r="D40" s="16"/>
      <c r="E40" s="16"/>
      <c r="F40" s="16"/>
      <c r="G40" s="17"/>
    </row>
    <row r="41" spans="3:11" x14ac:dyDescent="0.25">
      <c r="C41" t="s">
        <v>9</v>
      </c>
      <c r="D41" s="16"/>
      <c r="E41" s="16"/>
      <c r="F41" s="16"/>
      <c r="G41" s="17"/>
    </row>
    <row r="42" spans="3:11" x14ac:dyDescent="0.25">
      <c r="C42" s="18"/>
      <c r="D42" s="18"/>
      <c r="E42" s="18"/>
      <c r="G42" s="19"/>
    </row>
    <row r="43" spans="3:11" x14ac:dyDescent="0.25">
      <c r="C43" s="18"/>
      <c r="D43" s="18"/>
      <c r="E43" s="18"/>
      <c r="G43" s="19"/>
    </row>
    <row r="44" spans="3:11" x14ac:dyDescent="0.25">
      <c r="C44" s="18"/>
      <c r="D44" s="18"/>
      <c r="E44" s="18"/>
      <c r="G44" s="19"/>
    </row>
    <row r="45" spans="3:11" x14ac:dyDescent="0.25">
      <c r="G45" s="17"/>
    </row>
    <row r="46" spans="3:11" x14ac:dyDescent="0.25">
      <c r="G46" s="17"/>
    </row>
    <row r="47" spans="3:11" x14ac:dyDescent="0.25">
      <c r="G47" s="17"/>
    </row>
    <row r="48" spans="3:11" x14ac:dyDescent="0.25">
      <c r="C48" s="20"/>
      <c r="D48" s="20"/>
      <c r="E48" s="20"/>
      <c r="F48" s="20"/>
      <c r="G48" s="20"/>
      <c r="H48" s="20"/>
      <c r="I48" s="20"/>
      <c r="J48" s="20"/>
    </row>
    <row r="49" spans="4:7" x14ac:dyDescent="0.25">
      <c r="D49" s="16"/>
      <c r="E49" s="16"/>
      <c r="F49" s="16"/>
      <c r="G49" s="17"/>
    </row>
  </sheetData>
  <mergeCells count="30">
    <mergeCell ref="C30:E36"/>
    <mergeCell ref="C37:F37"/>
    <mergeCell ref="C38:F38"/>
    <mergeCell ref="C39:F39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C5:I5"/>
    <mergeCell ref="B10:I10"/>
    <mergeCell ref="B4:I4"/>
    <mergeCell ref="C11:I11"/>
    <mergeCell ref="C13:E14"/>
    <mergeCell ref="G13:H13"/>
    <mergeCell ref="C15:E15"/>
    <mergeCell ref="C16:E16"/>
    <mergeCell ref="N18:R18"/>
    <mergeCell ref="C19:E19"/>
    <mergeCell ref="N19:R19"/>
    <mergeCell ref="C20:F20"/>
    <mergeCell ref="N20:R20"/>
  </mergeCells>
  <pageMargins left="0" right="0" top="0.74803149606299213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7D1D5-AFD8-4DFB-A838-F2CF61D9FFE7}">
  <sheetPr>
    <tabColor rgb="FF92D050"/>
  </sheetPr>
  <dimension ref="A1:U43"/>
  <sheetViews>
    <sheetView tabSelected="1" view="pageBreakPreview" topLeftCell="A21" zoomScale="115" zoomScaleNormal="100" zoomScaleSheetLayoutView="115" workbookViewId="0">
      <selection activeCell="J35" sqref="J35"/>
    </sheetView>
  </sheetViews>
  <sheetFormatPr defaultRowHeight="15" x14ac:dyDescent="0.25"/>
  <cols>
    <col min="4" max="4" width="17.140625" customWidth="1"/>
    <col min="15" max="15" width="55.140625" customWidth="1"/>
  </cols>
  <sheetData>
    <row r="1" spans="1:17" ht="15.75" x14ac:dyDescent="0.25">
      <c r="C1" s="64" t="s">
        <v>34</v>
      </c>
      <c r="D1" s="64"/>
      <c r="E1" s="64"/>
      <c r="F1" s="64"/>
      <c r="G1" s="64"/>
      <c r="H1" s="64"/>
      <c r="I1" s="64"/>
      <c r="J1" s="64"/>
      <c r="K1" s="64"/>
      <c r="L1" s="64"/>
    </row>
    <row r="2" spans="1:17" ht="18.75" x14ac:dyDescent="0.3">
      <c r="A2" s="65" t="s">
        <v>10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4" spans="1:17" x14ac:dyDescent="0.25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17" x14ac:dyDescent="0.25">
      <c r="C5" s="55" t="s">
        <v>2</v>
      </c>
      <c r="D5" s="55"/>
      <c r="E5" s="55"/>
      <c r="F5" s="55"/>
      <c r="G5" s="55"/>
      <c r="H5" s="55"/>
      <c r="I5" s="55"/>
    </row>
    <row r="7" spans="1:17" x14ac:dyDescent="0.25">
      <c r="E7" s="3" t="s">
        <v>33</v>
      </c>
    </row>
    <row r="8" spans="1:17" x14ac:dyDescent="0.25">
      <c r="D8" t="s">
        <v>1</v>
      </c>
    </row>
    <row r="10" spans="1:17" ht="39" customHeight="1" x14ac:dyDescent="0.25">
      <c r="A10" s="66" t="s">
        <v>35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7" x14ac:dyDescent="0.25">
      <c r="C11" s="55" t="s">
        <v>3</v>
      </c>
      <c r="D11" s="55"/>
      <c r="E11" s="55"/>
      <c r="F11" s="55"/>
      <c r="G11" s="55"/>
      <c r="H11" s="55"/>
      <c r="I11" s="55"/>
    </row>
    <row r="12" spans="1:17" ht="15.75" x14ac:dyDescent="0.25">
      <c r="A12" s="88" t="s">
        <v>4</v>
      </c>
      <c r="B12" s="88"/>
      <c r="C12" s="88"/>
      <c r="D12" s="5"/>
      <c r="E12" s="89" t="s">
        <v>36</v>
      </c>
      <c r="F12" s="90"/>
      <c r="G12" s="90"/>
      <c r="H12" s="90"/>
      <c r="I12" s="90"/>
      <c r="J12" s="90"/>
      <c r="K12" s="90"/>
      <c r="L12" s="90"/>
    </row>
    <row r="13" spans="1:17" ht="15.75" x14ac:dyDescent="0.25">
      <c r="A13" s="60"/>
      <c r="B13" s="60"/>
      <c r="C13" s="60"/>
      <c r="E13" s="8">
        <v>35</v>
      </c>
      <c r="F13" s="23">
        <v>50</v>
      </c>
      <c r="G13" s="23">
        <v>70</v>
      </c>
      <c r="H13" s="23">
        <v>95</v>
      </c>
      <c r="I13" s="23">
        <v>120</v>
      </c>
      <c r="J13" s="23">
        <v>150</v>
      </c>
      <c r="K13" s="23">
        <v>185</v>
      </c>
      <c r="L13" s="23">
        <v>240</v>
      </c>
    </row>
    <row r="14" spans="1:17" ht="15.75" x14ac:dyDescent="0.25">
      <c r="A14" s="91" t="s">
        <v>37</v>
      </c>
      <c r="B14" s="91"/>
      <c r="C14" s="91"/>
      <c r="D14" s="91"/>
      <c r="E14" s="24"/>
      <c r="F14" s="25"/>
      <c r="G14" s="25"/>
      <c r="H14" s="25"/>
      <c r="I14" s="25"/>
      <c r="J14" s="25">
        <v>0.80900000000000005</v>
      </c>
      <c r="K14" s="25"/>
      <c r="L14" s="25"/>
    </row>
    <row r="15" spans="1:17" ht="47.25" customHeight="1" x14ac:dyDescent="0.25">
      <c r="A15" s="100" t="s">
        <v>38</v>
      </c>
      <c r="B15" s="69"/>
      <c r="C15" s="69"/>
      <c r="D15" s="101"/>
      <c r="E15" s="6">
        <v>1637.76</v>
      </c>
      <c r="F15" s="6">
        <v>2076.0500000000002</v>
      </c>
      <c r="G15" s="6">
        <v>2861.77</v>
      </c>
      <c r="H15" s="6">
        <v>3296.01</v>
      </c>
      <c r="I15" s="6">
        <v>3411.85</v>
      </c>
      <c r="J15" s="6">
        <v>3599.39</v>
      </c>
      <c r="K15" s="6">
        <v>4039.24</v>
      </c>
      <c r="L15" s="11">
        <v>4928</v>
      </c>
      <c r="O15" s="22"/>
      <c r="P15" s="22"/>
      <c r="Q15" s="22"/>
    </row>
    <row r="16" spans="1:17" x14ac:dyDescent="0.25">
      <c r="A16" s="100" t="s">
        <v>39</v>
      </c>
      <c r="B16" s="69"/>
      <c r="C16" s="69"/>
      <c r="D16" s="101"/>
      <c r="E16" s="11">
        <v>1.75</v>
      </c>
      <c r="F16" s="11">
        <v>1.75</v>
      </c>
      <c r="G16" s="11">
        <v>1.75</v>
      </c>
      <c r="H16" s="11">
        <v>1.75</v>
      </c>
      <c r="I16" s="11">
        <v>1.75</v>
      </c>
      <c r="J16" s="11">
        <v>1.75</v>
      </c>
      <c r="K16" s="11">
        <v>1.75</v>
      </c>
      <c r="L16" s="11">
        <v>1.75</v>
      </c>
    </row>
    <row r="17" spans="1:21" x14ac:dyDescent="0.25">
      <c r="A17" s="100" t="s">
        <v>40</v>
      </c>
      <c r="B17" s="69"/>
      <c r="C17" s="69"/>
      <c r="D17" s="101"/>
      <c r="E17" s="11">
        <v>1.34</v>
      </c>
      <c r="F17" s="11">
        <v>1.34</v>
      </c>
      <c r="G17" s="11">
        <v>1.34</v>
      </c>
      <c r="H17" s="11">
        <v>1.34</v>
      </c>
      <c r="I17" s="11">
        <v>1.34</v>
      </c>
      <c r="J17" s="11">
        <v>1.34</v>
      </c>
      <c r="K17" s="11">
        <v>1.34</v>
      </c>
      <c r="L17" s="11">
        <v>1.34</v>
      </c>
    </row>
    <row r="18" spans="1:21" x14ac:dyDescent="0.25">
      <c r="A18" s="52" t="s">
        <v>41</v>
      </c>
      <c r="B18" s="53"/>
      <c r="C18" s="53"/>
      <c r="D18" s="54"/>
      <c r="E18" s="12">
        <f>E15*E16</f>
        <v>2866.08</v>
      </c>
      <c r="F18" s="12">
        <f t="shared" ref="F18:L18" si="0">F15*F16</f>
        <v>3633.0875000000005</v>
      </c>
      <c r="G18" s="12">
        <f t="shared" si="0"/>
        <v>5008.0974999999999</v>
      </c>
      <c r="H18" s="12">
        <f t="shared" si="0"/>
        <v>5768.0174999999999</v>
      </c>
      <c r="I18" s="12">
        <f>I15*I16</f>
        <v>5970.7375000000002</v>
      </c>
      <c r="J18" s="12">
        <f>J15*J16</f>
        <v>6298.9324999999999</v>
      </c>
      <c r="K18" s="12">
        <f t="shared" si="0"/>
        <v>7068.67</v>
      </c>
      <c r="L18" s="12">
        <f t="shared" si="0"/>
        <v>8624</v>
      </c>
    </row>
    <row r="19" spans="1:21" x14ac:dyDescent="0.25">
      <c r="A19" s="100" t="s">
        <v>42</v>
      </c>
      <c r="B19" s="69"/>
      <c r="C19" s="69"/>
      <c r="D19" s="101"/>
      <c r="E19" s="12">
        <f>E18*E14</f>
        <v>0</v>
      </c>
      <c r="F19" s="12">
        <f t="shared" ref="F19:L19" si="1">F18*F14</f>
        <v>0</v>
      </c>
      <c r="G19" s="12">
        <f t="shared" si="1"/>
        <v>0</v>
      </c>
      <c r="H19" s="12">
        <f t="shared" si="1"/>
        <v>0</v>
      </c>
      <c r="I19" s="12">
        <f>I14*I18</f>
        <v>0</v>
      </c>
      <c r="J19" s="12">
        <f>J18*J14</f>
        <v>5095.8363925000003</v>
      </c>
      <c r="K19" s="12">
        <f t="shared" si="1"/>
        <v>0</v>
      </c>
      <c r="L19" s="12">
        <f t="shared" si="1"/>
        <v>0</v>
      </c>
    </row>
    <row r="20" spans="1:21" x14ac:dyDescent="0.25">
      <c r="A20" s="100" t="s">
        <v>43</v>
      </c>
      <c r="B20" s="69"/>
      <c r="C20" s="69"/>
      <c r="D20" s="101"/>
      <c r="E20" s="79">
        <f>E19+F19+G19+H19+I19+J19+K19+L19</f>
        <v>5095.8363925000003</v>
      </c>
      <c r="F20" s="79"/>
      <c r="G20" s="79"/>
      <c r="H20" s="79"/>
      <c r="I20" s="79"/>
      <c r="J20" s="79"/>
      <c r="K20" s="79"/>
      <c r="L20" s="79"/>
    </row>
    <row r="21" spans="1:21" ht="45" x14ac:dyDescent="0.25">
      <c r="A21" s="26"/>
      <c r="B21" s="21"/>
      <c r="C21" s="21"/>
      <c r="D21" s="27"/>
      <c r="E21" s="28" t="s">
        <v>44</v>
      </c>
      <c r="F21" s="29" t="s">
        <v>45</v>
      </c>
      <c r="G21" s="30" t="s">
        <v>46</v>
      </c>
      <c r="H21" s="31" t="s">
        <v>47</v>
      </c>
      <c r="I21" s="32"/>
      <c r="J21" s="32"/>
      <c r="K21" s="32"/>
      <c r="L21" s="32"/>
    </row>
    <row r="22" spans="1:21" x14ac:dyDescent="0.25">
      <c r="A22" s="80" t="s">
        <v>48</v>
      </c>
      <c r="B22" s="81"/>
      <c r="C22" s="82"/>
      <c r="D22" s="33" t="s">
        <v>49</v>
      </c>
      <c r="E22" s="34">
        <v>2836.51</v>
      </c>
      <c r="F22" s="35">
        <v>0.80900000000000005</v>
      </c>
      <c r="G22" s="36">
        <f>F22*E22</f>
        <v>2294.7365900000004</v>
      </c>
      <c r="H22" s="86">
        <f>SUM(G22:G32)</f>
        <v>2294.7365900000004</v>
      </c>
    </row>
    <row r="23" spans="1:21" ht="27" customHeight="1" x14ac:dyDescent="0.25">
      <c r="A23" s="83"/>
      <c r="B23" s="84"/>
      <c r="C23" s="85"/>
      <c r="D23" s="33" t="s">
        <v>50</v>
      </c>
      <c r="E23" s="36">
        <v>2836.51</v>
      </c>
      <c r="F23" s="35"/>
      <c r="G23" s="36">
        <f t="shared" ref="G23:G32" si="2">F23*E23</f>
        <v>0</v>
      </c>
      <c r="H23" s="87"/>
    </row>
    <row r="24" spans="1:21" x14ac:dyDescent="0.25">
      <c r="A24" s="80" t="s">
        <v>51</v>
      </c>
      <c r="B24" s="81"/>
      <c r="C24" s="82"/>
      <c r="D24" s="33" t="s">
        <v>49</v>
      </c>
      <c r="E24" s="36">
        <v>4525.2299999999996</v>
      </c>
      <c r="F24" s="35"/>
      <c r="G24" s="36">
        <f t="shared" si="2"/>
        <v>0</v>
      </c>
      <c r="H24" s="87"/>
    </row>
    <row r="25" spans="1:21" x14ac:dyDescent="0.25">
      <c r="A25" s="83"/>
      <c r="B25" s="84"/>
      <c r="C25" s="85"/>
      <c r="D25" s="33" t="s">
        <v>50</v>
      </c>
      <c r="E25" s="36">
        <v>5258.19</v>
      </c>
      <c r="F25" s="35"/>
      <c r="G25" s="36">
        <f t="shared" si="2"/>
        <v>0</v>
      </c>
      <c r="H25" s="87"/>
    </row>
    <row r="26" spans="1:21" ht="15.75" x14ac:dyDescent="0.25">
      <c r="A26" s="51" t="s">
        <v>52</v>
      </c>
      <c r="B26" s="51"/>
      <c r="C26" s="51"/>
      <c r="D26" s="6"/>
      <c r="E26" s="6">
        <v>4.4000000000000004</v>
      </c>
      <c r="F26" s="35"/>
      <c r="G26" s="36">
        <f t="shared" si="2"/>
        <v>0</v>
      </c>
      <c r="H26" s="87"/>
      <c r="M26" s="97" t="s">
        <v>53</v>
      </c>
      <c r="N26" s="97"/>
      <c r="O26" s="97"/>
      <c r="P26" s="97"/>
      <c r="Q26" s="97"/>
      <c r="R26" s="97"/>
      <c r="S26" s="97"/>
      <c r="T26" s="97"/>
      <c r="U26" s="97"/>
    </row>
    <row r="27" spans="1:21" ht="15.75" x14ac:dyDescent="0.25">
      <c r="A27" s="51" t="s">
        <v>54</v>
      </c>
      <c r="B27" s="51"/>
      <c r="C27" s="51"/>
      <c r="D27" s="6"/>
      <c r="E27" s="6">
        <v>2.36</v>
      </c>
      <c r="F27" s="35"/>
      <c r="G27" s="36">
        <f t="shared" si="2"/>
        <v>0</v>
      </c>
      <c r="H27" s="87"/>
      <c r="M27" s="37"/>
    </row>
    <row r="28" spans="1:21" ht="15.75" x14ac:dyDescent="0.25">
      <c r="A28" s="51" t="s">
        <v>55</v>
      </c>
      <c r="B28" s="51"/>
      <c r="C28" s="51"/>
      <c r="D28" s="13">
        <v>1.71</v>
      </c>
      <c r="E28" s="6">
        <v>4.79</v>
      </c>
      <c r="F28" s="35"/>
      <c r="G28" s="36">
        <f t="shared" si="2"/>
        <v>0</v>
      </c>
      <c r="H28" s="87"/>
      <c r="M28" s="98" t="s">
        <v>56</v>
      </c>
      <c r="N28" s="98"/>
      <c r="O28" s="98"/>
      <c r="P28" s="98"/>
    </row>
    <row r="29" spans="1:21" ht="16.5" thickBot="1" x14ac:dyDescent="0.3">
      <c r="A29" s="51" t="s">
        <v>57</v>
      </c>
      <c r="B29" s="51"/>
      <c r="C29" s="51"/>
      <c r="D29" s="13">
        <v>1.71</v>
      </c>
      <c r="E29" s="6">
        <v>13.72</v>
      </c>
      <c r="F29" s="35"/>
      <c r="G29" s="36">
        <f t="shared" si="2"/>
        <v>0</v>
      </c>
      <c r="H29" s="87"/>
      <c r="M29" s="37"/>
    </row>
    <row r="30" spans="1:21" ht="32.25" thickBot="1" x14ac:dyDescent="0.3">
      <c r="A30" s="70" t="s">
        <v>58</v>
      </c>
      <c r="B30" s="71"/>
      <c r="C30" s="71"/>
      <c r="D30" s="6" t="s">
        <v>59</v>
      </c>
      <c r="E30" s="6">
        <v>2672.47</v>
      </c>
      <c r="F30" s="35"/>
      <c r="G30" s="36">
        <f t="shared" si="2"/>
        <v>0</v>
      </c>
      <c r="H30" s="87"/>
      <c r="M30" s="38" t="s">
        <v>60</v>
      </c>
      <c r="N30" s="38" t="s">
        <v>61</v>
      </c>
      <c r="O30" s="38" t="s">
        <v>62</v>
      </c>
      <c r="P30" s="95" t="s">
        <v>63</v>
      </c>
      <c r="Q30" s="99"/>
      <c r="R30" s="99"/>
      <c r="S30" s="96"/>
    </row>
    <row r="31" spans="1:21" ht="32.25" thickBot="1" x14ac:dyDescent="0.3">
      <c r="A31" s="72"/>
      <c r="B31" s="73"/>
      <c r="C31" s="73"/>
      <c r="D31" s="6" t="s">
        <v>64</v>
      </c>
      <c r="E31" s="6">
        <v>3447.76</v>
      </c>
      <c r="F31" s="35"/>
      <c r="G31" s="36">
        <f t="shared" si="2"/>
        <v>0</v>
      </c>
      <c r="H31" s="87"/>
      <c r="M31" s="39" t="s">
        <v>65</v>
      </c>
      <c r="N31" s="39" t="s">
        <v>66</v>
      </c>
      <c r="O31" s="39" t="s">
        <v>67</v>
      </c>
      <c r="P31" s="38">
        <v>1</v>
      </c>
      <c r="Q31" s="38">
        <v>2</v>
      </c>
      <c r="R31" s="38">
        <v>3</v>
      </c>
      <c r="S31" s="40">
        <v>4</v>
      </c>
    </row>
    <row r="32" spans="1:21" ht="16.5" thickBot="1" x14ac:dyDescent="0.3">
      <c r="A32" s="74"/>
      <c r="B32" s="75"/>
      <c r="C32" s="75"/>
      <c r="D32" s="6" t="s">
        <v>68</v>
      </c>
      <c r="E32" s="6">
        <v>6615.27</v>
      </c>
      <c r="F32" s="35"/>
      <c r="G32" s="36">
        <f t="shared" si="2"/>
        <v>0</v>
      </c>
      <c r="H32" s="87"/>
      <c r="M32" s="41"/>
      <c r="N32" s="41"/>
      <c r="O32" s="39" t="s">
        <v>69</v>
      </c>
      <c r="P32" s="95" t="s">
        <v>70</v>
      </c>
      <c r="Q32" s="99"/>
      <c r="R32" s="99"/>
      <c r="S32" s="96"/>
    </row>
    <row r="33" spans="1:19" ht="32.25" thickBot="1" x14ac:dyDescent="0.3">
      <c r="A33" s="76" t="s">
        <v>78</v>
      </c>
      <c r="B33" s="77"/>
      <c r="C33" s="77"/>
      <c r="D33" s="78"/>
      <c r="E33" s="11">
        <f>H22+E20</f>
        <v>7390.5729825000008</v>
      </c>
      <c r="M33" s="41"/>
      <c r="N33" s="41"/>
      <c r="O33" s="41"/>
      <c r="P33" s="38" t="s">
        <v>49</v>
      </c>
      <c r="Q33" s="38" t="s">
        <v>50</v>
      </c>
      <c r="R33" s="38" t="s">
        <v>49</v>
      </c>
      <c r="S33" s="40" t="s">
        <v>50</v>
      </c>
    </row>
    <row r="34" spans="1:19" ht="16.5" thickBot="1" x14ac:dyDescent="0.3">
      <c r="A34" s="70" t="s">
        <v>29</v>
      </c>
      <c r="B34" s="71"/>
      <c r="C34" s="92"/>
      <c r="D34" s="6">
        <v>2024</v>
      </c>
      <c r="E34" s="14">
        <v>1.0740000000000001</v>
      </c>
      <c r="M34" s="41"/>
      <c r="N34" s="41"/>
      <c r="O34" s="41"/>
      <c r="P34" s="95" t="s">
        <v>71</v>
      </c>
      <c r="Q34" s="96"/>
      <c r="R34" s="95" t="s">
        <v>72</v>
      </c>
      <c r="S34" s="96"/>
    </row>
    <row r="35" spans="1:19" ht="32.25" thickBot="1" x14ac:dyDescent="0.3">
      <c r="A35" s="72"/>
      <c r="B35" s="73"/>
      <c r="C35" s="93"/>
      <c r="D35" s="6">
        <v>2025</v>
      </c>
      <c r="E35" s="14">
        <v>1.0609999999999999</v>
      </c>
      <c r="M35" s="38" t="s">
        <v>73</v>
      </c>
      <c r="N35" s="42" t="s">
        <v>74</v>
      </c>
      <c r="O35" s="38" t="s">
        <v>75</v>
      </c>
      <c r="P35" s="43">
        <v>4014.81</v>
      </c>
      <c r="Q35" s="43">
        <v>4014.81</v>
      </c>
      <c r="R35" s="43">
        <v>5703.53</v>
      </c>
      <c r="S35" s="44">
        <v>6436.49</v>
      </c>
    </row>
    <row r="36" spans="1:19" ht="31.5" x14ac:dyDescent="0.25">
      <c r="A36" s="72"/>
      <c r="B36" s="73"/>
      <c r="C36" s="93"/>
      <c r="D36" s="6">
        <v>2026</v>
      </c>
      <c r="E36" s="14">
        <v>1.0529999999999999</v>
      </c>
      <c r="M36" s="45" t="s">
        <v>76</v>
      </c>
      <c r="N36" s="46" t="s">
        <v>77</v>
      </c>
      <c r="O36" s="45" t="s">
        <v>75</v>
      </c>
      <c r="P36" s="47">
        <v>5917.92</v>
      </c>
      <c r="Q36" s="47">
        <v>5917.92</v>
      </c>
      <c r="R36" s="47">
        <v>7606.64</v>
      </c>
      <c r="S36" s="48">
        <v>8339.6</v>
      </c>
    </row>
    <row r="37" spans="1:19" x14ac:dyDescent="0.25">
      <c r="A37" s="72"/>
      <c r="B37" s="73"/>
      <c r="C37" s="93"/>
      <c r="D37" s="6">
        <v>2027</v>
      </c>
      <c r="E37" s="14">
        <v>1.0449999999999999</v>
      </c>
    </row>
    <row r="38" spans="1:19" x14ac:dyDescent="0.25">
      <c r="A38" s="72"/>
      <c r="B38" s="73"/>
      <c r="C38" s="93"/>
      <c r="D38" s="6">
        <v>2028</v>
      </c>
      <c r="E38" s="14">
        <v>1.0449999999999999</v>
      </c>
      <c r="H38" s="102" t="s">
        <v>79</v>
      </c>
      <c r="I38" s="102"/>
      <c r="J38" s="102"/>
      <c r="K38" s="102"/>
    </row>
    <row r="39" spans="1:19" x14ac:dyDescent="0.25">
      <c r="A39" s="72"/>
      <c r="B39" s="73"/>
      <c r="C39" s="93"/>
      <c r="D39" s="6">
        <v>2029</v>
      </c>
      <c r="E39" s="14">
        <v>1.0449999999999999</v>
      </c>
      <c r="H39" s="102"/>
      <c r="I39" s="102"/>
      <c r="J39" s="102"/>
      <c r="K39" s="102"/>
    </row>
    <row r="40" spans="1:19" x14ac:dyDescent="0.25">
      <c r="A40" s="74"/>
      <c r="B40" s="75"/>
      <c r="C40" s="94"/>
      <c r="D40" s="6">
        <v>2030</v>
      </c>
      <c r="E40" s="14">
        <v>1.0449999999999999</v>
      </c>
      <c r="H40" s="102"/>
      <c r="I40" s="102"/>
      <c r="J40" s="103">
        <f>E41+'ВЛ-10 кВ 19-21'!G37</f>
        <v>18403.279563908447</v>
      </c>
      <c r="K40" s="102"/>
    </row>
    <row r="41" spans="1:19" x14ac:dyDescent="0.25">
      <c r="A41" s="76" t="s">
        <v>30</v>
      </c>
      <c r="B41" s="77"/>
      <c r="C41" s="77"/>
      <c r="D41" s="78"/>
      <c r="E41" s="11">
        <f>E33*E34*E35</f>
        <v>8421.6613815805049</v>
      </c>
    </row>
    <row r="42" spans="1:19" x14ac:dyDescent="0.25">
      <c r="A42" s="76" t="s">
        <v>31</v>
      </c>
      <c r="B42" s="77"/>
      <c r="C42" s="77"/>
      <c r="D42" s="78"/>
      <c r="E42" s="11">
        <f>E41*20%</f>
        <v>1684.3322763161011</v>
      </c>
    </row>
    <row r="43" spans="1:19" x14ac:dyDescent="0.25">
      <c r="A43" s="76" t="s">
        <v>32</v>
      </c>
      <c r="B43" s="77"/>
      <c r="C43" s="77"/>
      <c r="D43" s="78"/>
      <c r="E43" s="11">
        <f>E41*1.2</f>
        <v>10105.993657896606</v>
      </c>
    </row>
  </sheetData>
  <mergeCells count="35">
    <mergeCell ref="A15:D15"/>
    <mergeCell ref="A16:D16"/>
    <mergeCell ref="A17:D17"/>
    <mergeCell ref="C1:L1"/>
    <mergeCell ref="A33:D33"/>
    <mergeCell ref="A18:D18"/>
    <mergeCell ref="A19:D19"/>
    <mergeCell ref="A20:D20"/>
    <mergeCell ref="A4:L4"/>
    <mergeCell ref="P34:Q34"/>
    <mergeCell ref="R34:S34"/>
    <mergeCell ref="M26:U26"/>
    <mergeCell ref="A27:C27"/>
    <mergeCell ref="A28:C28"/>
    <mergeCell ref="M28:P28"/>
    <mergeCell ref="A29:C29"/>
    <mergeCell ref="A30:C32"/>
    <mergeCell ref="P30:S30"/>
    <mergeCell ref="P32:S32"/>
    <mergeCell ref="A43:D43"/>
    <mergeCell ref="C5:I5"/>
    <mergeCell ref="C11:I11"/>
    <mergeCell ref="A2:L2"/>
    <mergeCell ref="A10:L10"/>
    <mergeCell ref="A41:D41"/>
    <mergeCell ref="A42:D42"/>
    <mergeCell ref="E20:L20"/>
    <mergeCell ref="A22:C23"/>
    <mergeCell ref="H22:H32"/>
    <mergeCell ref="A24:C25"/>
    <mergeCell ref="A26:C26"/>
    <mergeCell ref="A12:C13"/>
    <mergeCell ref="E12:L12"/>
    <mergeCell ref="A14:D14"/>
    <mergeCell ref="A34:C40"/>
  </mergeCells>
  <pageMargins left="0.7" right="0.7" top="0.75" bottom="0.75" header="0.3" footer="0.3"/>
  <pageSetup paperSize="9" scale="74" orientation="portrait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ВЛ-10 кВ 19-21</vt:lpstr>
      <vt:lpstr>КЛ-10 кВ Л-19-21</vt:lpstr>
      <vt:lpstr>'ВЛ-10 кВ 19-21'!Область_печати</vt:lpstr>
      <vt:lpstr>'КЛ-10 кВ Л-19-21'!Область_печати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Сергей Анатольевич</cp:lastModifiedBy>
  <cp:lastPrinted>2020-02-26T07:40:32Z</cp:lastPrinted>
  <dcterms:created xsi:type="dcterms:W3CDTF">2019-09-24T05:04:30Z</dcterms:created>
  <dcterms:modified xsi:type="dcterms:W3CDTF">2025-04-24T07:45:48Z</dcterms:modified>
</cp:coreProperties>
</file>